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0" yWindow="570" windowWidth="23250" windowHeight="11955"/>
  </bookViews>
  <sheets>
    <sheet name="Информация" sheetId="2" r:id="rId1"/>
  </sheets>
  <calcPr calcId="124519"/>
</workbook>
</file>

<file path=xl/calcChain.xml><?xml version="1.0" encoding="utf-8"?>
<calcChain xmlns="http://schemas.openxmlformats.org/spreadsheetml/2006/main">
  <c r="E27" i="2"/>
  <c r="E26"/>
  <c r="E25"/>
  <c r="E24"/>
  <c r="E23"/>
  <c r="E22"/>
  <c r="E21"/>
  <c r="E20"/>
  <c r="E19"/>
  <c r="E18"/>
  <c r="E17"/>
  <c r="E16"/>
  <c r="E15"/>
  <c r="E14"/>
  <c r="E10"/>
  <c r="E13" l="1"/>
  <c r="E12"/>
  <c r="E11"/>
  <c r="B23" l="1"/>
  <c r="B14"/>
  <c r="B27" l="1"/>
  <c r="B26"/>
  <c r="B25"/>
  <c r="B24"/>
  <c r="B22"/>
  <c r="B20"/>
  <c r="B21"/>
  <c r="B19"/>
  <c r="B18"/>
  <c r="B17"/>
  <c r="B16"/>
  <c r="B15"/>
  <c r="B10"/>
  <c r="B12"/>
  <c r="B13"/>
  <c r="B11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D10"/>
  <c r="D22"/>
  <c r="D14" l="1"/>
  <c r="D15"/>
  <c r="D20"/>
  <c r="D23"/>
  <c r="D27"/>
  <c r="D19"/>
  <c r="D13"/>
  <c r="D17"/>
  <c r="D18"/>
  <c r="D25"/>
  <c r="D16"/>
  <c r="D21"/>
  <c r="D24"/>
  <c r="D26"/>
  <c r="D11"/>
  <c r="D12" l="1"/>
</calcChain>
</file>

<file path=xl/sharedStrings.xml><?xml version="1.0" encoding="utf-8"?>
<sst xmlns="http://schemas.openxmlformats.org/spreadsheetml/2006/main" count="24" uniqueCount="24">
  <si>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</si>
  <si>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</si>
  <si>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</si>
  <si>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</si>
  <si>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</si>
  <si>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</si>
  <si>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</si>
  <si>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</si>
  <si>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</si>
  <si>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</si>
  <si>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>темп роста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</si>
  <si>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</si>
  <si>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</si>
  <si>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</si>
  <si>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</si>
  <si>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</si>
  <si>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</si>
  <si>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</si>
  <si>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</si>
  <si>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</si>
  <si>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Сопоставимая информация  о финансовых результатах деятельности Всеволожского муниципального района Ленинградской области  на 01.01.2021 года (тыс. руб.)</t>
  </si>
  <si>
    <t>2019год</t>
  </si>
  <si>
    <t>2020 год</t>
  </si>
  <si>
    <t>Безвозмездные денежные поступления от бюджетов других уровней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</si>
</sst>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56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1" xfId="36" applyNumberFormat="1" applyFont="1" applyFill="1" applyBorder="1" applyAlignment="1" applyProtection="1">
      <alignment horizontal="right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4" fontId="18" fillId="4" borderId="92" xfId="31" applyNumberFormat="1" applyFont="1" applyFill="1" applyBorder="1" applyAlignment="1" applyProtection="1">
      <alignment horizontal="right" wrapText="1"/>
    </xf>
    <xf numFmtId="4" fontId="19" fillId="4" borderId="92" xfId="0" applyNumberFormat="1" applyFont="1" applyFill="1" applyBorder="1" applyProtection="1">
      <protection locked="0"/>
    </xf>
    <xf numFmtId="10" fontId="19" fillId="4" borderId="93" xfId="0" applyNumberFormat="1" applyFont="1" applyFill="1" applyBorder="1" applyProtection="1">
      <protection locked="0"/>
    </xf>
    <xf numFmtId="0" fontId="16" fillId="4" borderId="81" xfId="36" applyNumberFormat="1" applyFont="1" applyFill="1" applyBorder="1" applyProtection="1">
      <alignment horizontal="left" wrapText="1"/>
    </xf>
    <xf numFmtId="4" fontId="22" fillId="4" borderId="81" xfId="0" applyNumberFormat="1" applyFont="1" applyFill="1" applyBorder="1" applyProtection="1">
      <protection locked="0"/>
    </xf>
    <xf numFmtId="10" fontId="19" fillId="4" borderId="94" xfId="0" applyNumberFormat="1" applyFont="1" applyFill="1" applyBorder="1" applyProtection="1">
      <protection locked="0"/>
    </xf>
    <xf numFmtId="4" fontId="19" fillId="4" borderId="85" xfId="0" applyNumberFormat="1" applyFont="1" applyFill="1" applyBorder="1" applyProtection="1">
      <protection locked="0"/>
    </xf>
    <xf numFmtId="10" fontId="19" fillId="4" borderId="85" xfId="0" applyNumberFormat="1" applyFont="1" applyFill="1" applyBorder="1" applyProtection="1">
      <protection locked="0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0" xfId="0" applyFont="1" applyBorder="1" applyAlignment="1" applyProtection="1">
      <alignment horizontal="center" vertical="center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activeCell="F23" sqref="F23"/>
    </sheetView>
  </sheetViews>
  <sheetFormatPr defaultColWidth="9.140625" defaultRowHeight="18.75"/>
  <cols>
    <col min="1" max="1" width="66" style="1" customWidth="1"/>
    <col min="2" max="2" width="27.5703125" style="1" customWidth="1"/>
    <col min="3" max="3" width="29" style="1" customWidth="1"/>
    <col min="4" max="4" width="21.7109375" style="1" customWidth="1"/>
    <col min="5" max="5" width="25.42578125" style="1" customWidth="1"/>
    <col min="6" max="6" width="35.28515625" style="1" customWidth="1"/>
    <col min="7" max="7" width="21.7109375" style="1" customWidth="1"/>
    <col min="8" max="16384" width="9.140625" style="1"/>
  </cols>
  <sheetData>
    <row r="1" spans="1:6" ht="18.75" customHeight="1">
      <c r="A1" s="46" t="s">
        <v>20</v>
      </c>
      <c r="B1" s="46"/>
      <c r="C1" s="46"/>
      <c r="D1" s="46"/>
      <c r="E1" s="46"/>
    </row>
    <row r="2" spans="1:6" ht="18.75" customHeight="1">
      <c r="A2" s="46"/>
      <c r="B2" s="46"/>
      <c r="C2" s="46"/>
      <c r="D2" s="46"/>
      <c r="E2" s="46"/>
    </row>
    <row r="3" spans="1:6">
      <c r="A3" s="46"/>
      <c r="B3" s="46"/>
      <c r="C3" s="46"/>
      <c r="D3" s="46"/>
      <c r="E3" s="46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47" t="s">
        <v>0</v>
      </c>
      <c r="B6" s="55" t="s">
        <v>22</v>
      </c>
      <c r="C6" s="48" t="s">
        <v>21</v>
      </c>
      <c r="D6" s="51" t="s">
        <v>19</v>
      </c>
      <c r="E6" s="54" t="s">
        <v>10</v>
      </c>
    </row>
    <row r="7" spans="1:6">
      <c r="A7" s="47"/>
      <c r="B7" s="47"/>
      <c r="C7" s="49"/>
      <c r="D7" s="52"/>
      <c r="E7" s="54"/>
    </row>
    <row r="8" spans="1:6" ht="54" customHeight="1">
      <c r="A8" s="47"/>
      <c r="B8" s="47"/>
      <c r="C8" s="50"/>
      <c r="D8" s="53"/>
      <c r="E8" s="54"/>
    </row>
    <row r="9" spans="1:6" ht="19.5" thickBot="1">
      <c r="A9" s="29">
        <v>1</v>
      </c>
      <c r="B9" s="32">
        <v>2</v>
      </c>
      <c r="C9" s="33">
        <v>3</v>
      </c>
      <c r="D9" s="34">
        <v>4</v>
      </c>
      <c r="E9" s="34">
        <v>5</v>
      </c>
    </row>
    <row r="10" spans="1:6" s="2" customFormat="1" ht="19.5" thickBot="1">
      <c r="A10" s="31" t="s">
        <v>12</v>
      </c>
      <c r="B10" s="37">
        <f>28018958649.31/1000</f>
        <v>28018958.64931</v>
      </c>
      <c r="C10" s="38">
        <f>24206595167.94/1000</f>
        <v>24206595.167939998</v>
      </c>
      <c r="D10" s="39">
        <f>B10-C10</f>
        <v>3812363.481370002</v>
      </c>
      <c r="E10" s="40">
        <f>B10/C10</f>
        <v>1.1574927599243374</v>
      </c>
    </row>
    <row r="11" spans="1:6" s="2" customFormat="1">
      <c r="A11" s="6" t="s">
        <v>1</v>
      </c>
      <c r="B11" s="17">
        <f>7316839273.29/1000</f>
        <v>7316839.2732899999</v>
      </c>
      <c r="C11" s="17">
        <f>6280737985.99/1000</f>
        <v>6280737.98599</v>
      </c>
      <c r="D11" s="35">
        <f t="shared" ref="D11:D27" si="0">B11-C11</f>
        <v>1036101.2873</v>
      </c>
      <c r="E11" s="36">
        <f>B11/C11</f>
        <v>1.1649648957831322</v>
      </c>
    </row>
    <row r="12" spans="1:6" s="2" customFormat="1">
      <c r="A12" s="6" t="s">
        <v>18</v>
      </c>
      <c r="B12" s="21">
        <f>B10-B11</f>
        <v>20702119.376019999</v>
      </c>
      <c r="C12" s="21">
        <f>C10-C11</f>
        <v>17925857.181949999</v>
      </c>
      <c r="D12" s="30">
        <f t="shared" si="0"/>
        <v>2776262.1940700002</v>
      </c>
      <c r="E12" s="36">
        <f t="shared" ref="E12:E27" si="1">B12/C12</f>
        <v>1.154874724588651</v>
      </c>
      <c r="F12" s="14"/>
    </row>
    <row r="13" spans="1:6" s="2" customFormat="1" ht="38.25" thickBot="1">
      <c r="A13" s="41" t="s">
        <v>23</v>
      </c>
      <c r="B13" s="20">
        <f>(8388816891.7+2530072669.92)/1000</f>
        <v>10918889.561619999</v>
      </c>
      <c r="C13" s="20">
        <f>(5693402971.01+3484351268.33)/1000</f>
        <v>9177754.2393399999</v>
      </c>
      <c r="D13" s="42">
        <f t="shared" si="0"/>
        <v>1741135.322279999</v>
      </c>
      <c r="E13" s="36">
        <f t="shared" si="1"/>
        <v>1.1897125676798694</v>
      </c>
      <c r="F13" s="14"/>
    </row>
    <row r="14" spans="1:6" s="2" customFormat="1" ht="19.5" thickBot="1">
      <c r="A14" s="15" t="s">
        <v>11</v>
      </c>
      <c r="B14" s="18">
        <f>20502413137.6/1000</f>
        <v>20502413.137599997</v>
      </c>
      <c r="C14" s="18">
        <f>16167165628.03/1000</f>
        <v>16167165.62803</v>
      </c>
      <c r="D14" s="44">
        <f t="shared" si="0"/>
        <v>4335247.509569997</v>
      </c>
      <c r="E14" s="43">
        <f>B14/C14</f>
        <v>1.2681513636536088</v>
      </c>
    </row>
    <row r="15" spans="1:6" s="2" customFormat="1" ht="37.5">
      <c r="A15" s="6" t="s">
        <v>2</v>
      </c>
      <c r="B15" s="17">
        <f>1633359472.13/1000</f>
        <v>1633359.4721300001</v>
      </c>
      <c r="C15" s="17">
        <f>(331662181.73+3074519.05+1124391862.14)/1000</f>
        <v>1459128.5629200002</v>
      </c>
      <c r="D15" s="35">
        <f t="shared" si="0"/>
        <v>174230.90920999995</v>
      </c>
      <c r="E15" s="36">
        <f t="shared" si="1"/>
        <v>1.119407510508416</v>
      </c>
      <c r="F15" s="14"/>
    </row>
    <row r="16" spans="1:6" s="2" customFormat="1">
      <c r="A16" s="4" t="s">
        <v>3</v>
      </c>
      <c r="B16" s="22">
        <f>2671387244.34/1000</f>
        <v>2671387.2443400002</v>
      </c>
      <c r="C16" s="22">
        <f>2338246992.18/1000</f>
        <v>2338246.9921800001</v>
      </c>
      <c r="D16" s="30">
        <f t="shared" si="0"/>
        <v>333140.25216000015</v>
      </c>
      <c r="E16" s="36">
        <f t="shared" si="1"/>
        <v>1.1424743636040802</v>
      </c>
    </row>
    <row r="17" spans="1:6" s="2" customFormat="1" ht="37.5">
      <c r="A17" s="4" t="s">
        <v>4</v>
      </c>
      <c r="B17" s="22">
        <f>-9885.03/1000</f>
        <v>-9.8850300000000004</v>
      </c>
      <c r="C17" s="22">
        <f>2867712.03/1000</f>
        <v>2867.7120299999997</v>
      </c>
      <c r="D17" s="30">
        <f t="shared" si="0"/>
        <v>-2877.5970599999996</v>
      </c>
      <c r="E17" s="36">
        <f t="shared" si="1"/>
        <v>-3.4470092870517413E-3</v>
      </c>
    </row>
    <row r="18" spans="1:6" s="2" customFormat="1">
      <c r="A18" s="5" t="s">
        <v>5</v>
      </c>
      <c r="B18" s="23">
        <f>(10125549636.82+5134988834.1)/1000</f>
        <v>15260538.47092</v>
      </c>
      <c r="C18" s="23">
        <f>(3898674105.45+7554682231.79)/1000</f>
        <v>11453356.337239999</v>
      </c>
      <c r="D18" s="30">
        <f t="shared" si="0"/>
        <v>3807182.1336800009</v>
      </c>
      <c r="E18" s="36">
        <f t="shared" si="1"/>
        <v>1.332407551252129</v>
      </c>
    </row>
    <row r="19" spans="1:6" s="2" customFormat="1">
      <c r="A19" s="5" t="s">
        <v>6</v>
      </c>
      <c r="B19" s="23">
        <f>139296671.12/1000</f>
        <v>139296.67112000001</v>
      </c>
      <c r="C19" s="23">
        <f>10828360.82/1000</f>
        <v>10828.36082</v>
      </c>
      <c r="D19" s="30">
        <f t="shared" si="0"/>
        <v>128468.31030000001</v>
      </c>
      <c r="E19" s="36">
        <f t="shared" si="1"/>
        <v>12.864058876087583</v>
      </c>
    </row>
    <row r="20" spans="1:6" s="2" customFormat="1">
      <c r="A20" s="5" t="s">
        <v>7</v>
      </c>
      <c r="B20" s="23">
        <f>193209070.23/1000</f>
        <v>193209.07022999998</v>
      </c>
      <c r="C20" s="23">
        <f>231493795.8/1000</f>
        <v>231493.79580000002</v>
      </c>
      <c r="D20" s="30">
        <f t="shared" si="0"/>
        <v>-38284.725570000039</v>
      </c>
      <c r="E20" s="36">
        <f t="shared" si="1"/>
        <v>0.8346187834637423</v>
      </c>
    </row>
    <row r="21" spans="1:6" s="2" customFormat="1">
      <c r="A21" s="5" t="s">
        <v>8</v>
      </c>
      <c r="B21" s="23">
        <f>532970771.36/1000</f>
        <v>532970.77136000001</v>
      </c>
      <c r="C21" s="23">
        <f>602000156.93/1000</f>
        <v>602000.15692999994</v>
      </c>
      <c r="D21" s="30">
        <f t="shared" si="0"/>
        <v>-69029.385569999926</v>
      </c>
      <c r="E21" s="36">
        <f t="shared" si="1"/>
        <v>0.88533327645290527</v>
      </c>
    </row>
    <row r="22" spans="1:6" s="2" customFormat="1" ht="19.5" thickBot="1">
      <c r="A22" s="7" t="s">
        <v>9</v>
      </c>
      <c r="B22" s="24">
        <f>71661322.53/1000</f>
        <v>71661.322530000005</v>
      </c>
      <c r="C22" s="24">
        <f>69243710.11/1000</f>
        <v>69243.71011</v>
      </c>
      <c r="D22" s="42">
        <f t="shared" si="0"/>
        <v>2417.6124200000049</v>
      </c>
      <c r="E22" s="36">
        <f t="shared" si="1"/>
        <v>1.0349145419296484</v>
      </c>
    </row>
    <row r="23" spans="1:6" s="2" customFormat="1" ht="19.5" thickBot="1">
      <c r="A23" s="16" t="s">
        <v>13</v>
      </c>
      <c r="B23" s="19">
        <f>7516545511.71/1000</f>
        <v>7516545.5117100002</v>
      </c>
      <c r="C23" s="19">
        <f>8039429539.91/1000</f>
        <v>8039429.5399099998</v>
      </c>
      <c r="D23" s="44">
        <f t="shared" si="0"/>
        <v>-522884.02819999959</v>
      </c>
      <c r="E23" s="45">
        <f>B23/C23</f>
        <v>0.93496005834689444</v>
      </c>
    </row>
    <row r="24" spans="1:6" s="2" customFormat="1">
      <c r="A24" s="8" t="s">
        <v>14</v>
      </c>
      <c r="B24" s="25">
        <f>3032755260.57/1000</f>
        <v>3032755.2605700004</v>
      </c>
      <c r="C24" s="25">
        <f>3515257490.42/1000</f>
        <v>3515257.4904200002</v>
      </c>
      <c r="D24" s="35">
        <f t="shared" si="0"/>
        <v>-482502.22984999977</v>
      </c>
      <c r="E24" s="36">
        <f t="shared" si="1"/>
        <v>0.86274057272761806</v>
      </c>
      <c r="F24" s="14"/>
    </row>
    <row r="25" spans="1:6" s="2" customFormat="1" ht="37.5">
      <c r="A25" s="9" t="s">
        <v>15</v>
      </c>
      <c r="B25" s="28">
        <f>4483790251.28/1000</f>
        <v>4483790.2512799995</v>
      </c>
      <c r="C25" s="28">
        <f>4524172049.49/1000</f>
        <v>4524172.0494900001</v>
      </c>
      <c r="D25" s="30">
        <f t="shared" si="0"/>
        <v>-40381.798210000619</v>
      </c>
      <c r="E25" s="36">
        <f t="shared" si="1"/>
        <v>0.99107421252590233</v>
      </c>
      <c r="F25" s="14"/>
    </row>
    <row r="26" spans="1:6" s="2" customFormat="1">
      <c r="A26" s="10" t="s">
        <v>16</v>
      </c>
      <c r="B26" s="26">
        <f>10782439354.05/1000</f>
        <v>10782439.354049999</v>
      </c>
      <c r="C26" s="26">
        <f>4257542793.69/1000</f>
        <v>4257542.7936899997</v>
      </c>
      <c r="D26" s="30">
        <f t="shared" si="0"/>
        <v>6524896.5603599995</v>
      </c>
      <c r="E26" s="36">
        <f t="shared" si="1"/>
        <v>2.5325498477737884</v>
      </c>
    </row>
    <row r="27" spans="1:6" s="2" customFormat="1">
      <c r="A27" s="3" t="s">
        <v>17</v>
      </c>
      <c r="B27" s="27">
        <f>6298649102.77/1000</f>
        <v>6298649.1027700007</v>
      </c>
      <c r="C27" s="27">
        <f>-266629255.8/1000</f>
        <v>-266629.25579999998</v>
      </c>
      <c r="D27" s="30">
        <f t="shared" si="0"/>
        <v>6565278.3585700011</v>
      </c>
      <c r="E27" s="36">
        <f t="shared" si="1"/>
        <v>-23.623248258603141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Афанасьева</cp:lastModifiedBy>
  <cp:lastPrinted>2021-04-19T08:32:28Z</cp:lastPrinted>
  <dcterms:created xsi:type="dcterms:W3CDTF">2019-10-30T07:07:57Z</dcterms:created>
  <dcterms:modified xsi:type="dcterms:W3CDTF">2021-04-19T08:32:48Z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